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<sst xmlns="http://schemas.openxmlformats.org/spreadsheetml/2006/main" count="123" uniqueCount="120">
  <si>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</si>
  <si>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</si>
  <si>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</si>
  <si>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</si>
  <si>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</si>
  <si>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</si>
  <si>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</si>
  <si>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</si>
  <si>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</si>
  <si>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</si>
  <si>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</si>
  <si>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</si>
  <si>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</si>
  <si>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</si>
  <si>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</si>
  <si>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</si>
  <si>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</si>
  <si>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</si>
  <si>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</si>
  <si>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</si>
  <si>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</si>
  <si>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</si>
  <si>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</si>
  <si>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</si>
  <si>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</si>
  <si>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</si>
  <si>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</si>
  <si>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</si>
  <si>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</si>
  <si>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</si>
  <si>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</si>
  <si>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</si>
  <si>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</si>
  <si>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</si>
  <si>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</si>
  <si>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</si>
  <si>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</si>
  <si>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</si>
  <si>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</si>
  <si>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</si>
  <si>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</si>
  <si>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</si>
  <si>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</si>
  <si>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</si>
  <si>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</si>
  <si>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</si>
  <si>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</si>
  <si>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</si>
  <si>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</si>
  <si>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</si>
  <si>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</si>
  <si>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</si>
  <si>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</si>
  <si>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</si>
  <si>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</si>
  <si>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</si>
  <si>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</si>
  <si>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</si>
  <si>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</si>
  <si>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</si>
  <si>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</si>
  <si>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</si>
  <si>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</si>
  <si>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</si>
  <si>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</si>
  <si>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</si>
  <si>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</si>
  <si>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</si>
  <si>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</si>
  <si>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</si>
  <si>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</si>
  <si>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</si>
  <si>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</si>
  <si>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</si>
  <si>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</si>
  <si>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</si>
  <si>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</si>
  <si>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</si>
  <si>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</si>
  <si>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</si>
  <si>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</si>
  <si>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</si>
  <si>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</si>
  <si>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</si>
  <si>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</si>
  <si>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</si>
  <si>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</si>
  <si>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</si>
  <si>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</si>
  <si>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</si>
  <si>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</si>
  <si>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</si>
  <si>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</si>
  <si>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</si>
  <si>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</si>
  <si>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</si>
  <si>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</si>
  <si>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</si>
  <si>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</si>
  <si>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</si>
  <si>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</si>
  <si>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</si>
  <si>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</si>
  <si>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</si>
  <si>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</si>
  <si>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</si>
  <si>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</si>
  <si>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</si>
  <si>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</si>
  <si>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</si>
  <si>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</si>
  <si>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</si>
  <si>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</si>
  <si>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</si>
  <si>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</si>
  <si>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</si>
  <si>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</si>
  <si>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</si>
  <si>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</si>
  <si>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24.05.2016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</si>
</sst>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C13" sqref="C1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customWidth="1"/>
    <col min="26" max="16384" width="9.33203125" style="7" customWidth="1"/>
  </cols>
  <sheetData>
    <row r="1" spans="1:8" ht="21" customHeight="1">
      <c r="A1" s="84" t="s">
        <v>11</v>
      </c>
      <c r="B1" s="84"/>
      <c r="C1" s="84"/>
      <c r="D1" s="84"/>
      <c r="E1" s="84"/>
      <c r="F1" s="84"/>
      <c r="G1" s="84"/>
      <c r="H1" s="84"/>
    </row>
    <row r="2" spans="1:8" ht="20.25" customHeight="1">
      <c r="A2" s="85" t="s">
        <v>12</v>
      </c>
      <c r="B2" s="85"/>
      <c r="C2" s="85"/>
      <c r="D2" s="85"/>
      <c r="E2" s="85"/>
      <c r="F2" s="85"/>
      <c r="G2" s="85"/>
      <c r="H2" s="85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7" t="s">
        <v>8</v>
      </c>
      <c r="B4" s="12"/>
      <c r="C4" s="87" t="s">
        <v>14</v>
      </c>
      <c r="D4" s="86" t="s">
        <v>15</v>
      </c>
      <c r="E4" s="86" t="s">
        <v>0</v>
      </c>
      <c r="F4" s="86" t="s">
        <v>1</v>
      </c>
      <c r="G4" s="14" t="s">
        <v>2</v>
      </c>
      <c r="H4" s="86" t="s">
        <v>119</v>
      </c>
      <c r="I4" s="88" t="s">
        <v>42</v>
      </c>
      <c r="J4" s="88" t="s">
        <v>113</v>
      </c>
      <c r="K4" s="93" t="s">
        <v>114</v>
      </c>
      <c r="L4" s="88" t="s">
        <v>43</v>
      </c>
      <c r="M4" s="88" t="s">
        <v>44</v>
      </c>
      <c r="N4" s="88" t="s">
        <v>45</v>
      </c>
      <c r="O4" s="88" t="s">
        <v>46</v>
      </c>
      <c r="P4" s="88" t="s">
        <v>47</v>
      </c>
      <c r="Q4" s="88" t="s">
        <v>48</v>
      </c>
      <c r="R4" s="88" t="s">
        <v>49</v>
      </c>
      <c r="S4" s="88" t="s">
        <v>50</v>
      </c>
      <c r="T4" s="88" t="s">
        <v>51</v>
      </c>
      <c r="U4" s="88" t="s">
        <v>52</v>
      </c>
      <c r="V4" s="88" t="s">
        <v>53</v>
      </c>
      <c r="W4" s="88" t="s">
        <v>54</v>
      </c>
      <c r="X4" s="88" t="s">
        <v>55</v>
      </c>
    </row>
    <row r="5" spans="1:24" ht="55.5" customHeight="1">
      <c r="A5" s="87"/>
      <c r="B5" s="15" t="s">
        <v>9</v>
      </c>
      <c r="C5" s="87"/>
      <c r="D5" s="86"/>
      <c r="E5" s="86"/>
      <c r="F5" s="86"/>
      <c r="G5" s="13" t="s">
        <v>7</v>
      </c>
      <c r="H5" s="86"/>
      <c r="I5" s="89"/>
      <c r="J5" s="95"/>
      <c r="K5" s="94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9"/>
      <c r="K6" s="53"/>
    </row>
    <row r="7" spans="1:25" s="16" customFormat="1" ht="19.5" customHeight="1">
      <c r="A7" s="90" t="s">
        <v>16</v>
      </c>
      <c r="B7" s="91"/>
      <c r="C7" s="91"/>
      <c r="D7" s="91"/>
      <c r="E7" s="91"/>
      <c r="F7" s="91"/>
      <c r="G7" s="91"/>
      <c r="H7" s="91"/>
      <c r="I7" s="92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27234707.54</v>
      </c>
      <c r="I8" s="73">
        <f>H8/D8*100</f>
        <v>22.695540658602877</v>
      </c>
      <c r="J8" s="75"/>
      <c r="K8" s="70">
        <f aca="true" t="shared" si="0" ref="K8:X8">K9+K15</f>
        <v>6112679.82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3349354.86</v>
      </c>
      <c r="Q8" s="70">
        <f t="shared" si="0"/>
        <v>5800000</v>
      </c>
      <c r="R8" s="70">
        <f t="shared" si="0"/>
        <v>2751184</v>
      </c>
      <c r="S8" s="70">
        <f t="shared" si="0"/>
        <v>2788938</v>
      </c>
      <c r="T8" s="70">
        <f t="shared" si="0"/>
        <v>1884326</v>
      </c>
      <c r="U8" s="70">
        <f t="shared" si="0"/>
        <v>650000</v>
      </c>
      <c r="V8" s="70">
        <f t="shared" si="0"/>
        <v>150000</v>
      </c>
      <c r="W8" s="70">
        <f t="shared" si="0"/>
        <v>150000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10849491.04</v>
      </c>
      <c r="I9" s="23">
        <f>H9/D9*100</f>
        <v>34.844795090895104</v>
      </c>
      <c r="J9" s="77">
        <f>(H10+H12+H13+H14)/(L9+M9+N9+O9+P9)*100</f>
        <v>63.03634883840288</v>
      </c>
      <c r="K9" s="23">
        <f>L9+M9+N9+O9+P9-H10-H11-H12-H13-H14</f>
        <v>4132696.9399999995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2000000+3000000-1000000-2432381.14</f>
        <v>1567618.8599999999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</f>
        <v>4442723.78</v>
      </c>
      <c r="I10" s="50">
        <f>H10/D10*100</f>
        <v>32.431007956785166</v>
      </c>
      <c r="J10" s="76"/>
      <c r="K10" s="55">
        <f>E10-H10</f>
        <v>9256276.219999999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</f>
        <v>488323</v>
      </c>
      <c r="I13" s="50">
        <f t="shared" si="1"/>
        <v>24.416150000000002</v>
      </c>
      <c r="J13" s="76"/>
      <c r="K13" s="55">
        <f>E13-H13</f>
        <v>1511677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3801753.1199999996</v>
      </c>
      <c r="I15" s="50">
        <f t="shared" si="1"/>
        <v>31.71907456385526</v>
      </c>
      <c r="J15" s="77">
        <f>H15/(L15+M15+N15+O15+P15)*100</f>
        <v>65.75452632219803</v>
      </c>
      <c r="K15" s="56">
        <f>L15+M15+N15+O15+P15-H15</f>
        <v>1979982.8800000004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1000000+1000000-1000000+756736+25000</f>
        <v>1781736</v>
      </c>
      <c r="Q15" s="25">
        <f>1000000+1000000-200000</f>
        <v>1800000</v>
      </c>
      <c r="R15" s="25">
        <f>410700+600000</f>
        <v>1010700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v>150000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</f>
        <v>1874686.82</v>
      </c>
      <c r="I16" s="51">
        <f>H16/D16*100</f>
        <v>45.796673262489314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</f>
        <v>273136.60000000003</v>
      </c>
      <c r="I19" s="51">
        <f t="shared" si="1"/>
        <v>33.345940666585285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16385216.5</v>
      </c>
      <c r="I23" s="49">
        <f>H23/D23*100</f>
        <v>18.43860604854809</v>
      </c>
      <c r="J23" s="79">
        <f>H23/(L23+M23+N23+O23+P23)*100</f>
        <v>47.866910945847884</v>
      </c>
      <c r="K23" s="56">
        <f>L23+M23+N23+O23+P23-H23</f>
        <v>17845562.5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2326822.25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/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/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/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/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/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/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/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 t="e">
        <f t="shared" si="4"/>
        <v>#DIV/0!</v>
      </c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/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/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200000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/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/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/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/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/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/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/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/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</f>
        <v>6309798.82</v>
      </c>
      <c r="I40" s="50">
        <f>H40/D40*100</f>
        <v>28.831561742633326</v>
      </c>
      <c r="J40" s="79">
        <f t="shared" si="4"/>
        <v>63.59714309702563</v>
      </c>
      <c r="K40" s="56">
        <f t="shared" si="5"/>
        <v>3611714.1799999997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/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0">
        <f>H41/D41*100</f>
        <v>2.16</v>
      </c>
      <c r="J41" s="79">
        <f t="shared" si="4"/>
        <v>2.7</v>
      </c>
      <c r="K41" s="56">
        <f t="shared" si="5"/>
        <v>3892000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/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0">
        <f>H42/D42*100</f>
        <v>40.08</v>
      </c>
      <c r="J42" s="79">
        <f t="shared" si="4"/>
        <v>50.1</v>
      </c>
      <c r="K42" s="56">
        <f t="shared" si="5"/>
        <v>1996000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/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 t="e">
        <f t="shared" si="4"/>
        <v>#DIV/0!</v>
      </c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/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/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4.249717789494465</v>
      </c>
      <c r="K46" s="56">
        <f t="shared" si="5"/>
        <v>2648133</v>
      </c>
      <c r="L46" s="64"/>
      <c r="M46" s="45"/>
      <c r="N46" s="45">
        <v>500000</v>
      </c>
      <c r="O46" s="45">
        <f>4500000-4600000</f>
        <v>-100000</v>
      </c>
      <c r="P46" s="45">
        <v>2365666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>
        <v>634334</v>
      </c>
      <c r="V46" s="64"/>
      <c r="W46" s="64"/>
      <c r="X46" s="67">
        <f t="shared" si="8"/>
        <v>5000000</v>
      </c>
      <c r="Y46" s="81"/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827859.9999999998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/>
    </row>
    <row r="48" spans="1:25" s="16" customFormat="1" ht="24" customHeight="1">
      <c r="A48" s="90" t="s">
        <v>30</v>
      </c>
      <c r="B48" s="91"/>
      <c r="C48" s="91"/>
      <c r="D48" s="91"/>
      <c r="E48" s="91"/>
      <c r="F48" s="91"/>
      <c r="G48" s="91"/>
      <c r="H48" s="91"/>
      <c r="I48" s="91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12163923.700000001</v>
      </c>
      <c r="I49" s="71">
        <f>H49/D49*100</f>
        <v>15.90165969711881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12163923.700000001</v>
      </c>
      <c r="I50" s="52">
        <f>H50/D50*100</f>
        <v>15.90165969711881</v>
      </c>
      <c r="J50" s="79">
        <f>H50/(L50+M50+N50+O50+P50)*100</f>
        <v>88.53253740035342</v>
      </c>
      <c r="K50" s="56">
        <f>L50+M50+N50+O50+P50-H50</f>
        <v>1575571.4699999988</v>
      </c>
      <c r="L50" s="66">
        <f>SUM(L51:L98)</f>
        <v>0</v>
      </c>
      <c r="M50" s="66">
        <f aca="true" t="shared" si="9" ref="M50:X50">SUM(M51:M98)</f>
        <v>2416000</v>
      </c>
      <c r="N50" s="66">
        <f>SUM(N51:N98)</f>
        <v>3584000</v>
      </c>
      <c r="O50" s="66">
        <f t="shared" si="9"/>
        <v>640500</v>
      </c>
      <c r="P50" s="66">
        <f t="shared" si="9"/>
        <v>7098995.17</v>
      </c>
      <c r="Q50" s="66">
        <f t="shared" si="9"/>
        <v>13324230</v>
      </c>
      <c r="R50" s="66">
        <f t="shared" si="9"/>
        <v>10474000</v>
      </c>
      <c r="S50" s="66">
        <f t="shared" si="9"/>
        <v>9785470.26</v>
      </c>
      <c r="T50" s="66">
        <f t="shared" si="9"/>
        <v>3044188.6100000003</v>
      </c>
      <c r="U50" s="66">
        <f t="shared" si="9"/>
        <v>5989445.91</v>
      </c>
      <c r="V50" s="66">
        <f t="shared" si="9"/>
        <v>12973734.219999999</v>
      </c>
      <c r="W50" s="66">
        <f>SUM(W51:W98)</f>
        <v>7164115.83</v>
      </c>
      <c r="X50" s="66">
        <f t="shared" si="9"/>
        <v>76494680</v>
      </c>
      <c r="Y50" s="81"/>
    </row>
    <row r="51" spans="1:25" s="16" customFormat="1" ht="40.5" customHeight="1">
      <c r="A51" s="1"/>
      <c r="B51" s="29"/>
      <c r="C51" s="31" t="s">
        <v>32</v>
      </c>
      <c r="D51" s="32">
        <f aca="true" t="shared" si="10" ref="D51:D87">F51</f>
        <v>768000</v>
      </c>
      <c r="E51" s="30"/>
      <c r="F51" s="25">
        <f aca="true" t="shared" si="11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2" ref="K51:K99">L51+M51+N51+O51+P51-H51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/>
    </row>
    <row r="52" spans="1:25" s="16" customFormat="1" ht="23.25" customHeight="1">
      <c r="A52" s="1"/>
      <c r="B52" s="29"/>
      <c r="C52" s="61" t="s">
        <v>73</v>
      </c>
      <c r="D52" s="32">
        <f t="shared" si="10"/>
        <v>164000</v>
      </c>
      <c r="E52" s="30"/>
      <c r="F52" s="25">
        <f t="shared" si="11"/>
        <v>164000</v>
      </c>
      <c r="G52" s="32">
        <v>164000</v>
      </c>
      <c r="H52" s="25"/>
      <c r="I52" s="50"/>
      <c r="J52" s="79"/>
      <c r="K52" s="56">
        <f t="shared" si="12"/>
        <v>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3" ref="X52:X98">SUM(L52:W52)</f>
        <v>164000</v>
      </c>
      <c r="Y52" s="81"/>
    </row>
    <row r="53" spans="1:25" s="16" customFormat="1" ht="26.25" customHeight="1">
      <c r="A53" s="1"/>
      <c r="B53" s="29"/>
      <c r="C53" s="61" t="s">
        <v>74</v>
      </c>
      <c r="D53" s="32">
        <f t="shared" si="10"/>
        <v>109800</v>
      </c>
      <c r="E53" s="30"/>
      <c r="F53" s="25">
        <f t="shared" si="11"/>
        <v>109800</v>
      </c>
      <c r="G53" s="32">
        <v>109800</v>
      </c>
      <c r="H53" s="25"/>
      <c r="I53" s="50"/>
      <c r="J53" s="79"/>
      <c r="K53" s="56">
        <f t="shared" si="12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3"/>
        <v>109800</v>
      </c>
      <c r="Y53" s="81"/>
    </row>
    <row r="54" spans="1:25" s="16" customFormat="1" ht="40.5" customHeight="1">
      <c r="A54" s="1"/>
      <c r="B54" s="29"/>
      <c r="C54" s="61" t="s">
        <v>75</v>
      </c>
      <c r="D54" s="32">
        <f t="shared" si="10"/>
        <v>25280</v>
      </c>
      <c r="E54" s="30"/>
      <c r="F54" s="25">
        <f t="shared" si="11"/>
        <v>25280</v>
      </c>
      <c r="G54" s="32">
        <v>25280</v>
      </c>
      <c r="H54" s="25"/>
      <c r="I54" s="50"/>
      <c r="J54" s="79"/>
      <c r="K54" s="56">
        <f t="shared" si="12"/>
        <v>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3"/>
        <v>25280</v>
      </c>
      <c r="Y54" s="81"/>
    </row>
    <row r="55" spans="1:25" s="16" customFormat="1" ht="24.75" customHeight="1">
      <c r="A55" s="1"/>
      <c r="B55" s="29"/>
      <c r="C55" s="61" t="s">
        <v>76</v>
      </c>
      <c r="D55" s="32">
        <f t="shared" si="10"/>
        <v>600000</v>
      </c>
      <c r="E55" s="30"/>
      <c r="F55" s="25">
        <f t="shared" si="11"/>
        <v>600000</v>
      </c>
      <c r="G55" s="32">
        <v>600000</v>
      </c>
      <c r="H55" s="25"/>
      <c r="I55" s="50"/>
      <c r="J55" s="79"/>
      <c r="K55" s="56">
        <f t="shared" si="12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3"/>
        <v>600000</v>
      </c>
      <c r="Y55" s="81"/>
    </row>
    <row r="56" spans="1:25" s="16" customFormat="1" ht="24.75" customHeight="1">
      <c r="A56" s="1"/>
      <c r="B56" s="29"/>
      <c r="C56" s="61" t="s">
        <v>77</v>
      </c>
      <c r="D56" s="32">
        <f t="shared" si="10"/>
        <v>850000</v>
      </c>
      <c r="E56" s="30"/>
      <c r="F56" s="25">
        <f t="shared" si="11"/>
        <v>850000</v>
      </c>
      <c r="G56" s="32">
        <v>850000</v>
      </c>
      <c r="H56" s="25"/>
      <c r="I56" s="50"/>
      <c r="J56" s="79"/>
      <c r="K56" s="56">
        <f t="shared" si="12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3"/>
        <v>850000</v>
      </c>
      <c r="Y56" s="81"/>
    </row>
    <row r="57" spans="1:25" s="16" customFormat="1" ht="22.5" customHeight="1">
      <c r="A57" s="1"/>
      <c r="B57" s="29"/>
      <c r="C57" s="61" t="s">
        <v>78</v>
      </c>
      <c r="D57" s="32">
        <f t="shared" si="10"/>
        <v>750000</v>
      </c>
      <c r="E57" s="30"/>
      <c r="F57" s="25">
        <f t="shared" si="11"/>
        <v>750000</v>
      </c>
      <c r="G57" s="32">
        <v>750000</v>
      </c>
      <c r="H57" s="25"/>
      <c r="I57" s="50"/>
      <c r="J57" s="79"/>
      <c r="K57" s="56">
        <f t="shared" si="12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3"/>
        <v>750000</v>
      </c>
      <c r="Y57" s="81"/>
    </row>
    <row r="58" spans="1:25" s="16" customFormat="1" ht="40.5" customHeight="1">
      <c r="A58" s="1"/>
      <c r="B58" s="29"/>
      <c r="C58" s="61" t="s">
        <v>118</v>
      </c>
      <c r="D58" s="32">
        <f t="shared" si="10"/>
        <v>1180000</v>
      </c>
      <c r="E58" s="30"/>
      <c r="F58" s="25">
        <f t="shared" si="11"/>
        <v>1180000</v>
      </c>
      <c r="G58" s="32">
        <f>850000+330000</f>
        <v>1180000</v>
      </c>
      <c r="H58" s="25"/>
      <c r="I58" s="50"/>
      <c r="J58" s="79"/>
      <c r="K58" s="56">
        <f t="shared" si="12"/>
        <v>30000</v>
      </c>
      <c r="L58" s="64"/>
      <c r="M58" s="64"/>
      <c r="N58" s="64"/>
      <c r="O58" s="64"/>
      <c r="P58" s="65">
        <f>30000-30000+30000</f>
        <v>30000</v>
      </c>
      <c r="Q58" s="65"/>
      <c r="R58" s="65"/>
      <c r="S58" s="65">
        <v>300000</v>
      </c>
      <c r="T58" s="65">
        <v>300000</v>
      </c>
      <c r="U58" s="65">
        <v>520000</v>
      </c>
      <c r="V58" s="65"/>
      <c r="W58" s="65">
        <f>30000</f>
        <v>30000</v>
      </c>
      <c r="X58" s="64">
        <f t="shared" si="13"/>
        <v>1180000</v>
      </c>
      <c r="Y58" s="81"/>
    </row>
    <row r="59" spans="1:25" s="16" customFormat="1" ht="40.5" customHeight="1" hidden="1">
      <c r="A59" s="1"/>
      <c r="B59" s="29"/>
      <c r="C59" s="61" t="s">
        <v>79</v>
      </c>
      <c r="D59" s="32">
        <f t="shared" si="10"/>
        <v>0</v>
      </c>
      <c r="E59" s="30"/>
      <c r="F59" s="25">
        <f t="shared" si="11"/>
        <v>0</v>
      </c>
      <c r="G59" s="32">
        <f>550000-550000</f>
        <v>0</v>
      </c>
      <c r="H59" s="25"/>
      <c r="I59" s="50"/>
      <c r="J59" s="79"/>
      <c r="K59" s="56">
        <f t="shared" si="12"/>
        <v>0</v>
      </c>
      <c r="L59" s="64"/>
      <c r="M59" s="64"/>
      <c r="N59" s="64"/>
      <c r="O59" s="64"/>
      <c r="P59" s="65">
        <f>30000-30000</f>
        <v>0</v>
      </c>
      <c r="Q59" s="65"/>
      <c r="R59" s="65"/>
      <c r="S59" s="65"/>
      <c r="T59" s="65">
        <f>520000-520000</f>
        <v>0</v>
      </c>
      <c r="U59" s="65"/>
      <c r="V59" s="65"/>
      <c r="W59" s="65"/>
      <c r="X59" s="64">
        <f t="shared" si="13"/>
        <v>0</v>
      </c>
      <c r="Y59" s="81"/>
    </row>
    <row r="60" spans="1:25" s="16" customFormat="1" ht="40.5" customHeight="1">
      <c r="A60" s="1"/>
      <c r="B60" s="29"/>
      <c r="C60" s="61" t="s">
        <v>80</v>
      </c>
      <c r="D60" s="32">
        <f t="shared" si="10"/>
        <v>120000</v>
      </c>
      <c r="E60" s="30"/>
      <c r="F60" s="25">
        <f t="shared" si="11"/>
        <v>120000</v>
      </c>
      <c r="G60" s="32">
        <v>120000</v>
      </c>
      <c r="H60" s="25"/>
      <c r="I60" s="50"/>
      <c r="J60" s="79"/>
      <c r="K60" s="56">
        <f t="shared" si="12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3"/>
        <v>120000</v>
      </c>
      <c r="Y60" s="81"/>
    </row>
    <row r="61" spans="1:25" s="16" customFormat="1" ht="24.75" customHeight="1">
      <c r="A61" s="1"/>
      <c r="B61" s="29"/>
      <c r="C61" s="61" t="s">
        <v>81</v>
      </c>
      <c r="D61" s="32">
        <f t="shared" si="10"/>
        <v>128800</v>
      </c>
      <c r="E61" s="30"/>
      <c r="F61" s="25">
        <f t="shared" si="11"/>
        <v>128800</v>
      </c>
      <c r="G61" s="32">
        <v>128800</v>
      </c>
      <c r="H61" s="25"/>
      <c r="I61" s="50"/>
      <c r="J61" s="79"/>
      <c r="K61" s="56">
        <f t="shared" si="12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3"/>
        <v>128800</v>
      </c>
      <c r="Y61" s="81"/>
    </row>
    <row r="62" spans="1:25" s="16" customFormat="1" ht="23.25" customHeight="1">
      <c r="A62" s="1"/>
      <c r="B62" s="29"/>
      <c r="C62" s="61" t="s">
        <v>82</v>
      </c>
      <c r="D62" s="32">
        <f t="shared" si="10"/>
        <v>5000</v>
      </c>
      <c r="E62" s="30"/>
      <c r="F62" s="25">
        <f t="shared" si="11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2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3"/>
        <v>5000</v>
      </c>
      <c r="Y62" s="81"/>
    </row>
    <row r="63" spans="1:25" s="16" customFormat="1" ht="24.75" customHeight="1">
      <c r="A63" s="1"/>
      <c r="B63" s="29"/>
      <c r="C63" s="60" t="s">
        <v>83</v>
      </c>
      <c r="D63" s="32">
        <f t="shared" si="10"/>
        <v>120000</v>
      </c>
      <c r="E63" s="30"/>
      <c r="F63" s="25">
        <f t="shared" si="11"/>
        <v>120000</v>
      </c>
      <c r="G63" s="33">
        <v>120000</v>
      </c>
      <c r="H63" s="25"/>
      <c r="I63" s="50"/>
      <c r="J63" s="79"/>
      <c r="K63" s="56">
        <f t="shared" si="12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3"/>
        <v>120000</v>
      </c>
      <c r="Y63" s="81"/>
    </row>
    <row r="64" spans="1:25" s="16" customFormat="1" ht="39.75" customHeight="1">
      <c r="A64" s="1"/>
      <c r="B64" s="29"/>
      <c r="C64" s="61" t="s">
        <v>84</v>
      </c>
      <c r="D64" s="32">
        <f t="shared" si="10"/>
        <v>500</v>
      </c>
      <c r="E64" s="30"/>
      <c r="F64" s="25">
        <f t="shared" si="11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2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3"/>
        <v>500</v>
      </c>
      <c r="Y64" s="81"/>
    </row>
    <row r="65" spans="1:25" s="16" customFormat="1" ht="24.75" customHeight="1">
      <c r="A65" s="1"/>
      <c r="B65" s="29"/>
      <c r="C65" s="60" t="s">
        <v>85</v>
      </c>
      <c r="D65" s="32">
        <f t="shared" si="10"/>
        <v>89760</v>
      </c>
      <c r="E65" s="30"/>
      <c r="F65" s="25">
        <f t="shared" si="11"/>
        <v>89760</v>
      </c>
      <c r="G65" s="33">
        <v>89760</v>
      </c>
      <c r="H65" s="25"/>
      <c r="I65" s="50"/>
      <c r="J65" s="79"/>
      <c r="K65" s="56">
        <f t="shared" si="12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3"/>
        <v>89760</v>
      </c>
      <c r="Y65" s="81"/>
    </row>
    <row r="66" spans="1:25" s="16" customFormat="1" ht="24.75" customHeight="1">
      <c r="A66" s="1"/>
      <c r="B66" s="29"/>
      <c r="C66" s="60" t="s">
        <v>86</v>
      </c>
      <c r="D66" s="32">
        <f t="shared" si="10"/>
        <v>50000</v>
      </c>
      <c r="E66" s="30"/>
      <c r="F66" s="25">
        <f t="shared" si="11"/>
        <v>50000</v>
      </c>
      <c r="G66" s="33">
        <v>50000</v>
      </c>
      <c r="H66" s="25"/>
      <c r="I66" s="50"/>
      <c r="J66" s="79"/>
      <c r="K66" s="56">
        <f t="shared" si="12"/>
        <v>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3"/>
        <v>50000</v>
      </c>
      <c r="Y66" s="81"/>
    </row>
    <row r="67" spans="1:25" s="16" customFormat="1" ht="24.75" customHeight="1">
      <c r="A67" s="1"/>
      <c r="B67" s="29"/>
      <c r="C67" s="31" t="s">
        <v>112</v>
      </c>
      <c r="D67" s="32">
        <f t="shared" si="10"/>
        <v>25000</v>
      </c>
      <c r="E67" s="30"/>
      <c r="F67" s="25">
        <f t="shared" si="11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2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3"/>
        <v>25000</v>
      </c>
      <c r="Y67" s="81"/>
    </row>
    <row r="68" spans="1:25" s="16" customFormat="1" ht="24.75" customHeight="1">
      <c r="A68" s="1"/>
      <c r="B68" s="29"/>
      <c r="C68" s="60" t="s">
        <v>87</v>
      </c>
      <c r="D68" s="32">
        <f t="shared" si="10"/>
        <v>200000</v>
      </c>
      <c r="E68" s="30"/>
      <c r="F68" s="25">
        <f t="shared" si="11"/>
        <v>200000</v>
      </c>
      <c r="G68" s="33">
        <v>200000</v>
      </c>
      <c r="H68" s="25">
        <f>60000</f>
        <v>60000</v>
      </c>
      <c r="I68" s="50">
        <f>H68/D68*100</f>
        <v>30</v>
      </c>
      <c r="J68" s="79"/>
      <c r="K68" s="56">
        <f t="shared" si="12"/>
        <v>-60000</v>
      </c>
      <c r="L68" s="64"/>
      <c r="M68" s="64"/>
      <c r="N68" s="64"/>
      <c r="O68" s="64"/>
      <c r="P68" s="64"/>
      <c r="Q68" s="64"/>
      <c r="R68" s="64">
        <v>65000</v>
      </c>
      <c r="S68" s="64">
        <v>65000</v>
      </c>
      <c r="T68" s="64">
        <v>70000</v>
      </c>
      <c r="U68" s="64"/>
      <c r="V68" s="64"/>
      <c r="W68" s="64"/>
      <c r="X68" s="64">
        <f t="shared" si="13"/>
        <v>200000</v>
      </c>
      <c r="Y68" s="81"/>
    </row>
    <row r="69" spans="1:25" s="16" customFormat="1" ht="24.75" customHeight="1">
      <c r="A69" s="1"/>
      <c r="B69" s="29"/>
      <c r="C69" s="60" t="s">
        <v>88</v>
      </c>
      <c r="D69" s="32">
        <f t="shared" si="10"/>
        <v>200000</v>
      </c>
      <c r="E69" s="30"/>
      <c r="F69" s="25">
        <f t="shared" si="11"/>
        <v>200000</v>
      </c>
      <c r="G69" s="33">
        <v>200000</v>
      </c>
      <c r="H69" s="25"/>
      <c r="I69" s="50"/>
      <c r="J69" s="79"/>
      <c r="K69" s="56">
        <f t="shared" si="12"/>
        <v>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3"/>
        <v>200000</v>
      </c>
      <c r="Y69" s="81"/>
    </row>
    <row r="70" spans="1:25" s="16" customFormat="1" ht="24.75" customHeight="1">
      <c r="A70" s="1"/>
      <c r="B70" s="29"/>
      <c r="C70" s="60" t="s">
        <v>89</v>
      </c>
      <c r="D70" s="32">
        <f t="shared" si="10"/>
        <v>300000</v>
      </c>
      <c r="E70" s="30"/>
      <c r="F70" s="25">
        <f t="shared" si="11"/>
        <v>300000</v>
      </c>
      <c r="G70" s="33">
        <v>300000</v>
      </c>
      <c r="H70" s="25"/>
      <c r="I70" s="50"/>
      <c r="J70" s="79"/>
      <c r="K70" s="56">
        <f t="shared" si="12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3"/>
        <v>300000</v>
      </c>
      <c r="Y70" s="81"/>
    </row>
    <row r="71" spans="1:25" s="16" customFormat="1" ht="24.75" customHeight="1">
      <c r="A71" s="1"/>
      <c r="B71" s="29"/>
      <c r="C71" s="62" t="s">
        <v>90</v>
      </c>
      <c r="D71" s="32">
        <f t="shared" si="10"/>
        <v>350000</v>
      </c>
      <c r="E71" s="30"/>
      <c r="F71" s="25">
        <f t="shared" si="11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63.63636363636363</v>
      </c>
      <c r="K71" s="56">
        <f t="shared" si="12"/>
        <v>60000</v>
      </c>
      <c r="L71" s="64"/>
      <c r="M71" s="64"/>
      <c r="N71" s="64">
        <v>215000</v>
      </c>
      <c r="O71" s="64"/>
      <c r="P71" s="64">
        <f>-50000</f>
        <v>-50000</v>
      </c>
      <c r="Q71" s="64"/>
      <c r="R71" s="64"/>
      <c r="S71" s="64">
        <v>135000</v>
      </c>
      <c r="T71" s="64"/>
      <c r="U71" s="64"/>
      <c r="V71" s="64"/>
      <c r="W71" s="64">
        <v>50000</v>
      </c>
      <c r="X71" s="64">
        <f t="shared" si="13"/>
        <v>350000</v>
      </c>
      <c r="Y71" s="81"/>
    </row>
    <row r="72" spans="1:25" s="16" customFormat="1" ht="24.75" customHeight="1">
      <c r="A72" s="1"/>
      <c r="B72" s="29"/>
      <c r="C72" s="61" t="s">
        <v>91</v>
      </c>
      <c r="D72" s="32">
        <f t="shared" si="10"/>
        <v>200000</v>
      </c>
      <c r="E72" s="30"/>
      <c r="F72" s="25">
        <f t="shared" si="11"/>
        <v>200000</v>
      </c>
      <c r="G72" s="33">
        <v>200000</v>
      </c>
      <c r="H72" s="25"/>
      <c r="I72" s="50"/>
      <c r="J72" s="79">
        <f>H72/(L72+M72+N72+O72+P72)*100</f>
        <v>0</v>
      </c>
      <c r="K72" s="56">
        <f t="shared" si="12"/>
        <v>60000</v>
      </c>
      <c r="L72" s="64"/>
      <c r="M72" s="64"/>
      <c r="N72" s="64">
        <v>60000</v>
      </c>
      <c r="O72" s="64"/>
      <c r="P72" s="64"/>
      <c r="Q72" s="64"/>
      <c r="R72" s="64"/>
      <c r="S72" s="64">
        <v>21967</v>
      </c>
      <c r="T72" s="64">
        <v>40000</v>
      </c>
      <c r="U72" s="64"/>
      <c r="V72" s="64"/>
      <c r="W72" s="64">
        <v>78033</v>
      </c>
      <c r="X72" s="64">
        <f t="shared" si="13"/>
        <v>200000</v>
      </c>
      <c r="Y72" s="81"/>
    </row>
    <row r="73" spans="1:25" s="16" customFormat="1" ht="24.75" customHeight="1">
      <c r="A73" s="1"/>
      <c r="B73" s="29"/>
      <c r="C73" s="63" t="s">
        <v>92</v>
      </c>
      <c r="D73" s="32">
        <f t="shared" si="10"/>
        <v>250000</v>
      </c>
      <c r="E73" s="30"/>
      <c r="F73" s="25">
        <f t="shared" si="11"/>
        <v>250000</v>
      </c>
      <c r="G73" s="33">
        <v>250000</v>
      </c>
      <c r="H73" s="25"/>
      <c r="I73" s="50"/>
      <c r="J73" s="79"/>
      <c r="K73" s="56">
        <f t="shared" si="12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3"/>
        <v>250000</v>
      </c>
      <c r="Y73" s="81"/>
    </row>
    <row r="74" spans="1:25" s="16" customFormat="1" ht="24.75" customHeight="1">
      <c r="A74" s="1"/>
      <c r="B74" s="29"/>
      <c r="C74" s="61" t="s">
        <v>93</v>
      </c>
      <c r="D74" s="32">
        <f t="shared" si="10"/>
        <v>260000</v>
      </c>
      <c r="E74" s="30"/>
      <c r="F74" s="25">
        <f t="shared" si="11"/>
        <v>260000</v>
      </c>
      <c r="G74" s="33">
        <v>260000</v>
      </c>
      <c r="H74" s="25"/>
      <c r="I74" s="50"/>
      <c r="J74" s="79"/>
      <c r="K74" s="56">
        <f t="shared" si="12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3"/>
        <v>260000</v>
      </c>
      <c r="Y74" s="81"/>
    </row>
    <row r="75" spans="1:25" s="16" customFormat="1" ht="24.75" customHeight="1">
      <c r="A75" s="1"/>
      <c r="B75" s="29"/>
      <c r="C75" s="61" t="s">
        <v>110</v>
      </c>
      <c r="D75" s="32">
        <f t="shared" si="10"/>
        <v>150000</v>
      </c>
      <c r="E75" s="30"/>
      <c r="F75" s="25">
        <f t="shared" si="11"/>
        <v>150000</v>
      </c>
      <c r="G75" s="33">
        <v>150000</v>
      </c>
      <c r="H75" s="25"/>
      <c r="I75" s="50"/>
      <c r="J75" s="79"/>
      <c r="K75" s="56">
        <f t="shared" si="12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3"/>
        <v>150000</v>
      </c>
      <c r="Y75" s="81"/>
    </row>
    <row r="76" spans="1:25" s="16" customFormat="1" ht="24.75" customHeight="1">
      <c r="A76" s="1"/>
      <c r="B76" s="29"/>
      <c r="C76" s="61" t="s">
        <v>94</v>
      </c>
      <c r="D76" s="32">
        <f t="shared" si="10"/>
        <v>150000</v>
      </c>
      <c r="E76" s="30"/>
      <c r="F76" s="25">
        <f t="shared" si="11"/>
        <v>150000</v>
      </c>
      <c r="G76" s="33">
        <v>150000</v>
      </c>
      <c r="H76" s="25"/>
      <c r="I76" s="50"/>
      <c r="J76" s="79"/>
      <c r="K76" s="56">
        <f t="shared" si="12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3"/>
        <v>150000</v>
      </c>
      <c r="Y76" s="81"/>
    </row>
    <row r="77" spans="1:25" s="16" customFormat="1" ht="24.75" customHeight="1">
      <c r="A77" s="1"/>
      <c r="B77" s="29"/>
      <c r="C77" s="60" t="s">
        <v>95</v>
      </c>
      <c r="D77" s="32">
        <f t="shared" si="10"/>
        <v>12500000</v>
      </c>
      <c r="E77" s="30"/>
      <c r="F77" s="25">
        <f t="shared" si="11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2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3"/>
        <v>12500000</v>
      </c>
      <c r="Y77" s="81"/>
    </row>
    <row r="78" spans="1:25" s="16" customFormat="1" ht="21.75" customHeight="1">
      <c r="A78" s="1"/>
      <c r="B78" s="29"/>
      <c r="C78" s="60" t="s">
        <v>96</v>
      </c>
      <c r="D78" s="32">
        <f t="shared" si="10"/>
        <v>3050000</v>
      </c>
      <c r="E78" s="30"/>
      <c r="F78" s="25">
        <f t="shared" si="11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2"/>
        <v>262281.22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3"/>
        <v>3050000</v>
      </c>
      <c r="Y78" s="81"/>
    </row>
    <row r="79" spans="1:25" s="16" customFormat="1" ht="18.75" customHeight="1">
      <c r="A79" s="1"/>
      <c r="B79" s="29"/>
      <c r="C79" s="60" t="s">
        <v>97</v>
      </c>
      <c r="D79" s="32">
        <f t="shared" si="10"/>
        <v>8141900</v>
      </c>
      <c r="E79" s="30"/>
      <c r="F79" s="25">
        <f t="shared" si="11"/>
        <v>8141900</v>
      </c>
      <c r="G79" s="33">
        <f>6648900-7000+1500000</f>
        <v>8141900</v>
      </c>
      <c r="H79" s="25"/>
      <c r="I79" s="50"/>
      <c r="J79" s="79"/>
      <c r="K79" s="56">
        <f t="shared" si="12"/>
        <v>0</v>
      </c>
      <c r="L79" s="64"/>
      <c r="M79" s="64"/>
      <c r="N79" s="64">
        <v>7000</v>
      </c>
      <c r="O79" s="64">
        <v>-7000</v>
      </c>
      <c r="P79" s="64"/>
      <c r="Q79" s="64">
        <v>3315950</v>
      </c>
      <c r="R79" s="64"/>
      <c r="S79" s="64"/>
      <c r="T79" s="64">
        <v>1000000</v>
      </c>
      <c r="U79" s="64">
        <v>1000000</v>
      </c>
      <c r="V79" s="64">
        <f>1325950+1000000</f>
        <v>2325950</v>
      </c>
      <c r="W79" s="64">
        <v>500000</v>
      </c>
      <c r="X79" s="64">
        <f t="shared" si="13"/>
        <v>8141900</v>
      </c>
      <c r="Y79" s="81"/>
    </row>
    <row r="80" spans="1:25" s="16" customFormat="1" ht="18.75" customHeight="1">
      <c r="A80" s="1"/>
      <c r="B80" s="29"/>
      <c r="C80" s="31" t="s">
        <v>33</v>
      </c>
      <c r="D80" s="32">
        <f t="shared" si="10"/>
        <v>2519000</v>
      </c>
      <c r="E80" s="30"/>
      <c r="F80" s="25">
        <f t="shared" si="11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83">
        <f t="shared" si="12"/>
        <v>22290.610000000102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3"/>
        <v>2519000</v>
      </c>
      <c r="Y80" s="81"/>
    </row>
    <row r="81" spans="1:25" s="16" customFormat="1" ht="19.5" customHeight="1">
      <c r="A81" s="1"/>
      <c r="B81" s="29"/>
      <c r="C81" s="31" t="s">
        <v>34</v>
      </c>
      <c r="D81" s="32">
        <f t="shared" si="10"/>
        <v>4000000</v>
      </c>
      <c r="E81" s="30"/>
      <c r="F81" s="25">
        <f t="shared" si="11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2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3"/>
        <v>4000000</v>
      </c>
      <c r="Y81" s="81"/>
    </row>
    <row r="82" spans="1:25" s="16" customFormat="1" ht="40.5" customHeight="1">
      <c r="A82" s="1"/>
      <c r="B82" s="29"/>
      <c r="C82" s="60" t="s">
        <v>35</v>
      </c>
      <c r="D82" s="32">
        <f t="shared" si="10"/>
        <v>147000</v>
      </c>
      <c r="E82" s="30"/>
      <c r="F82" s="25">
        <f t="shared" si="11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2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3"/>
        <v>147000</v>
      </c>
      <c r="Y82" s="81"/>
    </row>
    <row r="83" spans="1:25" s="16" customFormat="1" ht="40.5" customHeight="1">
      <c r="A83" s="1"/>
      <c r="B83" s="29"/>
      <c r="C83" s="60" t="s">
        <v>98</v>
      </c>
      <c r="D83" s="32">
        <f t="shared" si="10"/>
        <v>3000000</v>
      </c>
      <c r="E83" s="30"/>
      <c r="F83" s="25">
        <f t="shared" si="11"/>
        <v>3000000</v>
      </c>
      <c r="G83" s="33">
        <v>3000000</v>
      </c>
      <c r="H83" s="25"/>
      <c r="I83" s="50"/>
      <c r="J83" s="79"/>
      <c r="K83" s="56">
        <f t="shared" si="12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3"/>
        <v>3000000</v>
      </c>
      <c r="Y83" s="81"/>
    </row>
    <row r="84" spans="1:25" s="16" customFormat="1" ht="40.5" customHeight="1">
      <c r="A84" s="1"/>
      <c r="B84" s="29"/>
      <c r="C84" s="31" t="s">
        <v>36</v>
      </c>
      <c r="D84" s="32">
        <f t="shared" si="10"/>
        <v>2188000</v>
      </c>
      <c r="E84" s="30"/>
      <c r="F84" s="25">
        <f t="shared" si="11"/>
        <v>2188000</v>
      </c>
      <c r="G84" s="33">
        <f>988000+1200000</f>
        <v>2188000</v>
      </c>
      <c r="H84" s="25">
        <f>286305.66+72060+594.73+601021.9</f>
        <v>959982.29</v>
      </c>
      <c r="I84" s="50">
        <f>H84/D84*100</f>
        <v>43.87487614259598</v>
      </c>
      <c r="J84" s="79">
        <f>H84/(L84+M84+N84+O84+P84)*100</f>
        <v>61.53802489642366</v>
      </c>
      <c r="K84" s="56">
        <f t="shared" si="12"/>
        <v>600000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/>
      <c r="R84" s="64">
        <f>600000</f>
        <v>600000</v>
      </c>
      <c r="S84" s="64"/>
      <c r="T84" s="64"/>
      <c r="U84" s="64"/>
      <c r="V84" s="64"/>
      <c r="W84" s="64">
        <f>28017.71</f>
        <v>28017.71</v>
      </c>
      <c r="X84" s="64">
        <f t="shared" si="13"/>
        <v>2188000</v>
      </c>
      <c r="Y84" s="81"/>
    </row>
    <row r="85" spans="1:25" s="16" customFormat="1" ht="39.75" customHeight="1">
      <c r="A85" s="1"/>
      <c r="B85" s="29"/>
      <c r="C85" s="60" t="s">
        <v>37</v>
      </c>
      <c r="D85" s="32">
        <f t="shared" si="10"/>
        <v>254000</v>
      </c>
      <c r="E85" s="30"/>
      <c r="F85" s="25">
        <f t="shared" si="11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2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3"/>
        <v>254000</v>
      </c>
      <c r="Y85" s="81"/>
    </row>
    <row r="86" spans="1:25" s="16" customFormat="1" ht="39.75" customHeight="1">
      <c r="A86" s="1"/>
      <c r="B86" s="29"/>
      <c r="C86" s="60" t="s">
        <v>99</v>
      </c>
      <c r="D86" s="32">
        <f t="shared" si="10"/>
        <v>16000000</v>
      </c>
      <c r="E86" s="30"/>
      <c r="F86" s="25">
        <f t="shared" si="11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2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3000000-3000000</f>
        <v>0</v>
      </c>
      <c r="V86" s="65">
        <v>3741261.78</v>
      </c>
      <c r="W86" s="65">
        <v>3421352.46</v>
      </c>
      <c r="X86" s="64">
        <f t="shared" si="13"/>
        <v>16000000</v>
      </c>
      <c r="Y86" s="81"/>
    </row>
    <row r="87" spans="1:25" s="16" customFormat="1" ht="22.5" customHeight="1">
      <c r="A87" s="1"/>
      <c r="B87" s="29"/>
      <c r="C87" s="31" t="s">
        <v>38</v>
      </c>
      <c r="D87" s="32">
        <f t="shared" si="10"/>
        <v>137000</v>
      </c>
      <c r="E87" s="30"/>
      <c r="F87" s="25">
        <f t="shared" si="11"/>
        <v>137000</v>
      </c>
      <c r="G87" s="33">
        <f>837000-700000</f>
        <v>137000</v>
      </c>
      <c r="H87" s="25"/>
      <c r="I87" s="50"/>
      <c r="J87" s="79"/>
      <c r="K87" s="56">
        <f t="shared" si="12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3"/>
        <v>137000</v>
      </c>
      <c r="Y87" s="81"/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1"/>
        <v>400000</v>
      </c>
      <c r="G88" s="33">
        <f>900000-500000</f>
        <v>400000</v>
      </c>
      <c r="H88" s="25"/>
      <c r="I88" s="50"/>
      <c r="J88" s="79">
        <f>H88/(L88+M88+N88+O88+P88)*100</f>
        <v>0</v>
      </c>
      <c r="K88" s="56">
        <f t="shared" si="12"/>
        <v>208000</v>
      </c>
      <c r="L88" s="64"/>
      <c r="M88" s="64">
        <v>300000</v>
      </c>
      <c r="N88" s="64">
        <f>600000-500000</f>
        <v>100000</v>
      </c>
      <c r="O88" s="64"/>
      <c r="P88" s="64">
        <f>-192000</f>
        <v>-192000</v>
      </c>
      <c r="Q88" s="64"/>
      <c r="R88" s="64"/>
      <c r="S88" s="64"/>
      <c r="T88" s="64"/>
      <c r="U88" s="64"/>
      <c r="V88" s="64"/>
      <c r="W88" s="64">
        <f>192000</f>
        <v>192000</v>
      </c>
      <c r="X88" s="64">
        <f t="shared" si="13"/>
        <v>400000</v>
      </c>
      <c r="Y88" s="81"/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1"/>
        <v>248000</v>
      </c>
      <c r="G89" s="25">
        <v>248000</v>
      </c>
      <c r="H89" s="25"/>
      <c r="I89" s="50"/>
      <c r="J89" s="79">
        <f>H89/(L89+M89+N89+O89+P89)*100</f>
        <v>0</v>
      </c>
      <c r="K89" s="56">
        <f t="shared" si="12"/>
        <v>81000</v>
      </c>
      <c r="L89" s="64"/>
      <c r="M89" s="64">
        <v>248000</v>
      </c>
      <c r="N89" s="64"/>
      <c r="O89" s="64"/>
      <c r="P89" s="64">
        <f>-167000</f>
        <v>-167000</v>
      </c>
      <c r="Q89" s="64"/>
      <c r="R89" s="64"/>
      <c r="S89" s="64"/>
      <c r="T89" s="64"/>
      <c r="U89" s="64"/>
      <c r="V89" s="64"/>
      <c r="W89" s="64">
        <f>167000</f>
        <v>167000</v>
      </c>
      <c r="X89" s="64">
        <f t="shared" si="13"/>
        <v>248000</v>
      </c>
      <c r="Y89" s="81"/>
    </row>
    <row r="90" spans="1:25" s="16" customFormat="1" ht="40.5" customHeight="1">
      <c r="A90" s="1"/>
      <c r="B90" s="29"/>
      <c r="C90" s="60" t="s">
        <v>100</v>
      </c>
      <c r="D90" s="32">
        <f aca="true" t="shared" si="14" ref="D90:D98">F90</f>
        <v>13000000</v>
      </c>
      <c r="E90" s="6"/>
      <c r="F90" s="25">
        <f t="shared" si="11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2"/>
        <v>20000</v>
      </c>
      <c r="L90" s="64"/>
      <c r="M90" s="64"/>
      <c r="N90" s="64"/>
      <c r="O90" s="64">
        <v>20000</v>
      </c>
      <c r="P90" s="64"/>
      <c r="Q90" s="64">
        <v>6490000</v>
      </c>
      <c r="R90" s="64"/>
      <c r="S90" s="64">
        <v>6490000</v>
      </c>
      <c r="T90" s="64"/>
      <c r="U90" s="64"/>
      <c r="V90" s="64"/>
      <c r="W90" s="64"/>
      <c r="X90" s="64">
        <f t="shared" si="13"/>
        <v>13000000</v>
      </c>
      <c r="Y90" s="81"/>
    </row>
    <row r="91" spans="1:25" s="16" customFormat="1" ht="40.5" customHeight="1">
      <c r="A91" s="1"/>
      <c r="B91" s="29"/>
      <c r="C91" s="60" t="s">
        <v>101</v>
      </c>
      <c r="D91" s="32">
        <f t="shared" si="14"/>
        <v>400000</v>
      </c>
      <c r="E91" s="6"/>
      <c r="F91" s="25">
        <f t="shared" si="11"/>
        <v>400000</v>
      </c>
      <c r="G91" s="33">
        <v>400000</v>
      </c>
      <c r="H91" s="25">
        <v>142252.63</v>
      </c>
      <c r="I91" s="50">
        <f>H91/D91*100</f>
        <v>35.5631575</v>
      </c>
      <c r="J91" s="79">
        <f>H91/(L91+M91+N91+O91+P91)*100</f>
        <v>119.28678637947021</v>
      </c>
      <c r="K91" s="56">
        <f t="shared" si="12"/>
        <v>-23000</v>
      </c>
      <c r="L91" s="64"/>
      <c r="M91" s="64"/>
      <c r="N91" s="64"/>
      <c r="O91" s="64"/>
      <c r="P91" s="64">
        <f>120000-747.37</f>
        <v>119252.63</v>
      </c>
      <c r="Q91" s="64">
        <v>140000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3"/>
        <v>400000</v>
      </c>
      <c r="Y91" s="81"/>
    </row>
    <row r="92" spans="1:25" s="16" customFormat="1" ht="40.5" customHeight="1">
      <c r="A92" s="1"/>
      <c r="B92" s="29"/>
      <c r="C92" s="60" t="s">
        <v>102</v>
      </c>
      <c r="D92" s="32">
        <f t="shared" si="14"/>
        <v>300000</v>
      </c>
      <c r="E92" s="6"/>
      <c r="F92" s="25">
        <f t="shared" si="11"/>
        <v>300000</v>
      </c>
      <c r="G92" s="33">
        <v>300000</v>
      </c>
      <c r="H92" s="25">
        <v>81000</v>
      </c>
      <c r="I92" s="50"/>
      <c r="J92" s="79"/>
      <c r="K92" s="56">
        <f t="shared" si="12"/>
        <v>-81000</v>
      </c>
      <c r="L92" s="64"/>
      <c r="M92" s="64"/>
      <c r="N92" s="64"/>
      <c r="O92" s="64"/>
      <c r="P92" s="64"/>
      <c r="Q92" s="64"/>
      <c r="R92" s="64">
        <v>100000</v>
      </c>
      <c r="S92" s="64">
        <v>100000</v>
      </c>
      <c r="T92" s="64">
        <v>100000</v>
      </c>
      <c r="U92" s="64"/>
      <c r="V92" s="64"/>
      <c r="W92" s="64"/>
      <c r="X92" s="64">
        <f t="shared" si="13"/>
        <v>300000</v>
      </c>
      <c r="Y92" s="81"/>
    </row>
    <row r="93" spans="1:25" s="16" customFormat="1" ht="40.5" customHeight="1">
      <c r="A93" s="1"/>
      <c r="B93" s="29"/>
      <c r="C93" s="60" t="s">
        <v>103</v>
      </c>
      <c r="D93" s="32">
        <f t="shared" si="14"/>
        <v>300000</v>
      </c>
      <c r="E93" s="6"/>
      <c r="F93" s="25">
        <f t="shared" si="11"/>
        <v>300000</v>
      </c>
      <c r="G93" s="33">
        <v>300000</v>
      </c>
      <c r="H93" s="25">
        <v>81000</v>
      </c>
      <c r="I93" s="50"/>
      <c r="J93" s="79"/>
      <c r="K93" s="56">
        <f t="shared" si="12"/>
        <v>-81000</v>
      </c>
      <c r="L93" s="64"/>
      <c r="M93" s="64"/>
      <c r="N93" s="64"/>
      <c r="O93" s="64"/>
      <c r="P93" s="64"/>
      <c r="Q93" s="64"/>
      <c r="R93" s="64"/>
      <c r="S93" s="64">
        <v>100000</v>
      </c>
      <c r="T93" s="64">
        <v>100000</v>
      </c>
      <c r="U93" s="64">
        <v>100000</v>
      </c>
      <c r="V93" s="64"/>
      <c r="W93" s="64"/>
      <c r="X93" s="64">
        <f t="shared" si="13"/>
        <v>300000</v>
      </c>
      <c r="Y93" s="81"/>
    </row>
    <row r="94" spans="1:25" s="16" customFormat="1" ht="40.5" customHeight="1">
      <c r="A94" s="1"/>
      <c r="B94" s="29"/>
      <c r="C94" s="60" t="s">
        <v>104</v>
      </c>
      <c r="D94" s="32">
        <f t="shared" si="14"/>
        <v>538000</v>
      </c>
      <c r="E94" s="6"/>
      <c r="F94" s="25">
        <f t="shared" si="11"/>
        <v>538000</v>
      </c>
      <c r="G94" s="33">
        <v>538000</v>
      </c>
      <c r="H94" s="25"/>
      <c r="I94" s="50"/>
      <c r="J94" s="79"/>
      <c r="K94" s="56">
        <f t="shared" si="12"/>
        <v>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3"/>
        <v>538000</v>
      </c>
      <c r="Y94" s="81"/>
    </row>
    <row r="95" spans="1:25" s="16" customFormat="1" ht="21" customHeight="1">
      <c r="A95" s="1"/>
      <c r="B95" s="29"/>
      <c r="C95" s="60" t="s">
        <v>105</v>
      </c>
      <c r="D95" s="32">
        <f t="shared" si="14"/>
        <v>5000</v>
      </c>
      <c r="E95" s="6"/>
      <c r="F95" s="25">
        <f t="shared" si="11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2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3"/>
        <v>5000</v>
      </c>
      <c r="Y95" s="81"/>
    </row>
    <row r="96" spans="1:25" s="16" customFormat="1" ht="26.25" customHeight="1">
      <c r="A96" s="1"/>
      <c r="B96" s="29"/>
      <c r="C96" s="60" t="s">
        <v>106</v>
      </c>
      <c r="D96" s="32">
        <f t="shared" si="14"/>
        <v>20640</v>
      </c>
      <c r="E96" s="6"/>
      <c r="F96" s="25">
        <f t="shared" si="11"/>
        <v>20640</v>
      </c>
      <c r="G96" s="33">
        <v>20640</v>
      </c>
      <c r="H96" s="25"/>
      <c r="I96" s="50"/>
      <c r="J96" s="79"/>
      <c r="K96" s="56">
        <f t="shared" si="12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3"/>
        <v>20640</v>
      </c>
      <c r="Y96" s="81"/>
    </row>
    <row r="97" spans="1:25" s="16" customFormat="1" ht="22.5" customHeight="1">
      <c r="A97" s="1"/>
      <c r="B97" s="29"/>
      <c r="C97" s="61" t="s">
        <v>107</v>
      </c>
      <c r="D97" s="32">
        <f t="shared" si="14"/>
        <v>250000</v>
      </c>
      <c r="E97" s="6"/>
      <c r="F97" s="25">
        <f t="shared" si="11"/>
        <v>250000</v>
      </c>
      <c r="G97" s="33">
        <v>250000</v>
      </c>
      <c r="H97" s="25"/>
      <c r="I97" s="50"/>
      <c r="J97" s="79"/>
      <c r="K97" s="56">
        <f t="shared" si="12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3"/>
        <v>250000</v>
      </c>
      <c r="Y97" s="81"/>
    </row>
    <row r="98" spans="1:25" s="16" customFormat="1" ht="22.5" customHeight="1">
      <c r="A98" s="1"/>
      <c r="B98" s="29"/>
      <c r="C98" s="60" t="s">
        <v>108</v>
      </c>
      <c r="D98" s="32">
        <f t="shared" si="14"/>
        <v>2050000</v>
      </c>
      <c r="E98" s="6"/>
      <c r="F98" s="25">
        <f t="shared" si="11"/>
        <v>2050000</v>
      </c>
      <c r="G98" s="33">
        <f>50000+2000000</f>
        <v>2050000</v>
      </c>
      <c r="H98" s="25"/>
      <c r="I98" s="50"/>
      <c r="J98" s="79"/>
      <c r="K98" s="56">
        <f t="shared" si="12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>
        <v>1081074.46</v>
      </c>
      <c r="W98" s="64">
        <v>918925.54</v>
      </c>
      <c r="X98" s="64">
        <f t="shared" si="13"/>
        <v>2050000</v>
      </c>
      <c r="Y98" s="81"/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39398631.24</v>
      </c>
      <c r="I99" s="48">
        <f>H99/D99*100</f>
        <v>20.050710450140905</v>
      </c>
      <c r="J99" s="79">
        <f>H99/(L99+M99+N99+O99+P99)*100</f>
        <v>60.67634018986517</v>
      </c>
      <c r="K99" s="56">
        <f t="shared" si="12"/>
        <v>25533813.79</v>
      </c>
      <c r="L99" s="20">
        <f aca="true" t="shared" si="15" ref="L99:X99">L8+L23+L50</f>
        <v>112816</v>
      </c>
      <c r="M99" s="20">
        <f t="shared" si="15"/>
        <v>3716000</v>
      </c>
      <c r="N99" s="20">
        <f t="shared" si="15"/>
        <v>13424000</v>
      </c>
      <c r="O99" s="20">
        <f t="shared" si="15"/>
        <v>23627301.990000002</v>
      </c>
      <c r="P99" s="20">
        <f t="shared" si="15"/>
        <v>24052327.04</v>
      </c>
      <c r="Q99" s="20">
        <f t="shared" si="15"/>
        <v>22907365.38</v>
      </c>
      <c r="R99" s="20">
        <f t="shared" si="15"/>
        <v>35418376.620000005</v>
      </c>
      <c r="S99" s="20">
        <f t="shared" si="15"/>
        <v>21616268.259999998</v>
      </c>
      <c r="T99" s="20">
        <f t="shared" si="15"/>
        <v>7255336.86</v>
      </c>
      <c r="U99" s="20">
        <f t="shared" si="15"/>
        <v>16059587.23</v>
      </c>
      <c r="V99" s="20">
        <f t="shared" si="15"/>
        <v>16743104.649999999</v>
      </c>
      <c r="W99" s="20">
        <f t="shared" si="15"/>
        <v>11562454.83</v>
      </c>
      <c r="X99" s="20">
        <f t="shared" si="15"/>
        <v>196494938.86</v>
      </c>
      <c r="Y99" s="81"/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8:I48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2016-05-24T13:52:54Z</dcterms:modified>
  <cp:category/>
  <cp:version/>
  <cp:contentType/>
  <cp:contentStatus/>
</cp:coreProperties>
</file>